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1911Padbury Parish CouncilDOB\Audit\2020-2021\"/>
    </mc:Choice>
  </mc:AlternateContent>
  <xr:revisionPtr revIDLastSave="0" documentId="13_ncr:1_{828660DF-5361-47C1-81BB-1D5997F479B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riances" sheetId="1" r:id="rId1"/>
    <sheet name="Reserves" sheetId="2" r:id="rId2"/>
  </sheets>
  <definedNames>
    <definedName name="_xlnm.Print_Area" localSheetId="0">Variances!$A$1:$N$37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  <c r="E12" i="2"/>
  <c r="G33" i="1"/>
  <c r="G31" i="1"/>
  <c r="G24" i="1"/>
  <c r="G22" i="1"/>
  <c r="G20" i="1"/>
  <c r="G18" i="1"/>
  <c r="G16" i="1"/>
  <c r="I18" i="1"/>
  <c r="J18" i="1"/>
  <c r="I20" i="1"/>
  <c r="J20" i="1"/>
  <c r="I22" i="1"/>
  <c r="J22" i="1"/>
  <c r="I24" i="1"/>
  <c r="J24" i="1"/>
  <c r="I31" i="1"/>
  <c r="J31" i="1"/>
  <c r="J16" i="1"/>
  <c r="I16" i="1"/>
  <c r="J33" i="1"/>
  <c r="I33" i="1"/>
  <c r="H33" i="1"/>
  <c r="L33" i="1" s="1"/>
  <c r="M33" i="1" s="1"/>
  <c r="H31" i="1"/>
  <c r="K31" i="1" s="1"/>
  <c r="F26" i="1"/>
  <c r="L27" i="1" s="1"/>
  <c r="D26" i="1"/>
  <c r="M14" i="1" s="1"/>
  <c r="H24" i="1"/>
  <c r="K24" i="1" s="1"/>
  <c r="H22" i="1"/>
  <c r="H20" i="1"/>
  <c r="K20" i="1" s="1"/>
  <c r="H18" i="1"/>
  <c r="K18" i="1" s="1"/>
  <c r="H16" i="1"/>
  <c r="L16" i="1" s="1"/>
  <c r="M16" i="1" s="1"/>
  <c r="M27" i="1"/>
  <c r="L20" i="1"/>
  <c r="M20" i="1" s="1"/>
  <c r="F20" i="2" l="1"/>
  <c r="L24" i="1"/>
  <c r="M24" i="1" s="1"/>
  <c r="K16" i="1"/>
  <c r="L22" i="1"/>
  <c r="M22" i="1" s="1"/>
  <c r="L18" i="1"/>
  <c r="M18" i="1" s="1"/>
  <c r="L31" i="1"/>
  <c r="M31" i="1" s="1"/>
  <c r="K33" i="1"/>
  <c r="K22" i="1"/>
</calcChain>
</file>

<file path=xl/sharedStrings.xml><?xml version="1.0" encoding="utf-8"?>
<sst xmlns="http://schemas.openxmlformats.org/spreadsheetml/2006/main" count="49" uniqueCount="42">
  <si>
    <t>Variance</t>
  </si>
  <si>
    <t>£</t>
  </si>
  <si>
    <t>1 Balances Brought Forward</t>
  </si>
  <si>
    <t>3 Total Other Receipts</t>
  </si>
  <si>
    <t>4 Staff Costs</t>
  </si>
  <si>
    <t>7 Balances Carried Forward</t>
  </si>
  <si>
    <t>10 Total Borrowings</t>
  </si>
  <si>
    <t>5 Loan Interest/Capital Repayment</t>
  </si>
  <si>
    <t>9 Total Fixed Assets plus Other Long Term Investments and Assets</t>
  </si>
  <si>
    <t>8 Total Cash and Short Term Investments</t>
  </si>
  <si>
    <r>
      <t xml:space="preserve">Automatic responses trigger below based on figures input, </t>
    </r>
    <r>
      <rPr>
        <b/>
        <sz val="11"/>
        <color indexed="8"/>
        <rFont val="Arial"/>
        <family val="2"/>
      </rPr>
      <t>DO NOT OVERWRITE THESE BOXES</t>
    </r>
  </si>
  <si>
    <t>Rounding errors of up to £2 are tolerable</t>
  </si>
  <si>
    <t>VARIANCE EXPLANATION NOT REQUIRED</t>
  </si>
  <si>
    <t>Variances of £200 or less are tolerable</t>
  </si>
  <si>
    <t>%</t>
  </si>
  <si>
    <t>Explanation Required?</t>
  </si>
  <si>
    <t xml:space="preserve">Name of smaller authority: </t>
  </si>
  <si>
    <t>BOX 10 VARIANCE EXPLANATION NOT REQUIRED IF CHANGE CAN BE EXPLAINED BY BOX 5 (CAPITAL PLUS INTEREST PAYMENT)</t>
  </si>
  <si>
    <t>2 Precept or Rates and Levies</t>
  </si>
  <si>
    <t>6 All Other Payments</t>
  </si>
  <si>
    <t>Explanation for ‘high’ reserves</t>
  </si>
  <si>
    <t>Box 7 is more than twice Box 2 because the authority held the following breakdown of reserves at the year end:</t>
  </si>
  <si>
    <t>Earmarked reserves:</t>
  </si>
  <si>
    <t>General reserve</t>
  </si>
  <si>
    <t>Total reserves (must agree to Box 7)</t>
  </si>
  <si>
    <r>
      <t xml:space="preserve">Explanation from smaller authority </t>
    </r>
    <r>
      <rPr>
        <b/>
        <u/>
        <sz val="11"/>
        <color indexed="8"/>
        <rFont val="Arial"/>
        <family val="2"/>
      </rPr>
      <t>(must include narrative and supporting figures)</t>
    </r>
  </si>
  <si>
    <t>(Please complete the highlighted boxes.)</t>
  </si>
  <si>
    <t>PADBURY PARISH COUNCIL</t>
  </si>
  <si>
    <t>2019/20</t>
  </si>
  <si>
    <t>2020/21</t>
  </si>
  <si>
    <t>2019/20 Payment made for village hall alterations of £26,864. 2020/21 Costs to replace garage door and rebuild and extend brickwork at sportsfield garage of £2,152.96</t>
  </si>
  <si>
    <t>Millennium Woods</t>
  </si>
  <si>
    <t>Explanation of Variances</t>
  </si>
  <si>
    <r>
      <t xml:space="preserve">Insert figures from Section 2 of the AGAR in all </t>
    </r>
    <r>
      <rPr>
        <b/>
        <u/>
        <sz val="10"/>
        <rFont val="Arial"/>
        <family val="2"/>
      </rPr>
      <t>Blue</t>
    </r>
    <r>
      <rPr>
        <b/>
        <sz val="10"/>
        <rFont val="Arial"/>
        <family val="2"/>
      </rPr>
      <t xml:space="preserve"> highlighted boxes </t>
    </r>
  </si>
  <si>
    <r>
      <t xml:space="preserve">New from 2020/21: </t>
    </r>
    <r>
      <rPr>
        <sz val="10"/>
        <color theme="1"/>
        <rFont val="Arial"/>
        <family val="2"/>
      </rPr>
      <t>variances of £100,000 or more require explanation regardless of the % variation year on year;</t>
    </r>
  </si>
  <si>
    <t xml:space="preserve">Next, please provide full explanations, including numerical values, for the following that will be flagged in the green boxes where relevant:
</t>
  </si>
  <si>
    <t>Variances of more than 15% between totals for individual boxes (except variances of less than £200);</t>
  </si>
  <si>
    <t>A breakdown of approved reserves on the next tab if the total reserves (Box 7) figure is more than twice the annual precept/rates &amp; levies value (Box 2).</t>
  </si>
  <si>
    <r>
      <t>County area (local councils and parish meetings only):</t>
    </r>
    <r>
      <rPr>
        <b/>
        <sz val="10"/>
        <color indexed="8"/>
        <rFont val="Arial"/>
        <family val="2"/>
      </rPr>
      <t xml:space="preserve"> BUCKINGHAMSHIRE</t>
    </r>
  </si>
  <si>
    <t>Operating reserves</t>
  </si>
  <si>
    <t>2019/20 Received a new homes grant of £29,864. 2020/21 Received a £10,000 donation for the Millennium Woods maintenance from a residents will.</t>
  </si>
  <si>
    <t>Speed Indication Displays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</si>
</sst>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color indexed="8"/>
      <name val="Arial"/>
      <family val="2"/>
    </font>
    <font>
      <b/>
      <u/>
      <sz val="11"/>
      <color indexed="8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Symbol"/>
      <family val="1"/>
      <charset val="2"/>
    </font>
    <font>
      <b/>
      <sz val="10"/>
      <color theme="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  <font>
      <sz val="10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66CC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66FF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3" fontId="3" fillId="2" borderId="1" xfId="0" applyNumberFormat="1" applyFont="1" applyFill="1" applyBorder="1" applyAlignment="1" applyProtection="1">
      <alignment horizontal="center"/>
      <protection locked="0"/>
    </xf>
    <xf numFmtId="0" fontId="6" fillId="0" borderId="0" xfId="0" applyFont="1"/>
    <xf numFmtId="0" fontId="6" fillId="0" borderId="0" xfId="0" applyFont="1" applyAlignment="1">
      <alignment horizontal="center"/>
    </xf>
    <xf numFmtId="3" fontId="6" fillId="0" borderId="0" xfId="0" applyNumberFormat="1" applyFont="1"/>
    <xf numFmtId="10" fontId="6" fillId="0" borderId="0" xfId="0" applyNumberFormat="1" applyFont="1"/>
    <xf numFmtId="3" fontId="3" fillId="3" borderId="1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6" fillId="4" borderId="2" xfId="0" applyFont="1" applyFill="1" applyBorder="1" applyAlignment="1">
      <alignment wrapText="1"/>
    </xf>
    <xf numFmtId="0" fontId="6" fillId="0" borderId="0" xfId="0" applyFont="1" applyAlignment="1">
      <alignment wrapText="1"/>
    </xf>
    <xf numFmtId="0" fontId="6" fillId="0" borderId="2" xfId="0" applyFont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5" borderId="2" xfId="0" applyFont="1" applyFill="1" applyBorder="1" applyAlignment="1">
      <alignment wrapText="1"/>
    </xf>
    <xf numFmtId="0" fontId="6" fillId="0" borderId="0" xfId="0" applyFont="1" applyFill="1" applyAlignment="1">
      <alignment vertical="center"/>
    </xf>
    <xf numFmtId="0" fontId="6" fillId="0" borderId="0" xfId="0" applyFont="1" applyFill="1"/>
    <xf numFmtId="3" fontId="3" fillId="0" borderId="0" xfId="0" applyNumberFormat="1" applyFont="1" applyFill="1" applyBorder="1" applyAlignment="1" applyProtection="1">
      <alignment horizontal="center"/>
      <protection locked="0"/>
    </xf>
    <xf numFmtId="10" fontId="6" fillId="0" borderId="0" xfId="0" applyNumberFormat="1" applyFont="1" applyFill="1"/>
    <xf numFmtId="0" fontId="6" fillId="0" borderId="0" xfId="0" applyFont="1" applyFill="1" applyAlignment="1">
      <alignment horizontal="center"/>
    </xf>
    <xf numFmtId="0" fontId="6" fillId="0" borderId="0" xfId="0" applyFont="1" applyBorder="1" applyAlignment="1">
      <alignment horizontal="center" wrapText="1"/>
    </xf>
    <xf numFmtId="0" fontId="7" fillId="6" borderId="2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Border="1" applyAlignment="1">
      <alignment horizontal="left" vertical="center"/>
    </xf>
    <xf numFmtId="0" fontId="6" fillId="0" borderId="0" xfId="0" applyFont="1" applyAlignment="1">
      <alignment wrapText="1"/>
    </xf>
    <xf numFmtId="0" fontId="6" fillId="0" borderId="0" xfId="0" applyFont="1" applyFill="1" applyBorder="1" applyAlignment="1">
      <alignment horizontal="left" vertical="top" wrapText="1"/>
    </xf>
    <xf numFmtId="0" fontId="7" fillId="0" borderId="0" xfId="0" applyFont="1"/>
    <xf numFmtId="0" fontId="6" fillId="0" borderId="0" xfId="0" applyFont="1" applyFill="1" applyAlignment="1">
      <alignment wrapText="1"/>
    </xf>
    <xf numFmtId="0" fontId="8" fillId="0" borderId="0" xfId="0" applyFont="1" applyAlignment="1">
      <alignment horizontal="left" vertical="center" indent="2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wrapText="1"/>
    </xf>
    <xf numFmtId="0" fontId="7" fillId="0" borderId="2" xfId="0" applyFont="1" applyBorder="1" applyAlignment="1">
      <alignment wrapText="1"/>
    </xf>
    <xf numFmtId="3" fontId="3" fillId="0" borderId="0" xfId="0" applyNumberFormat="1" applyFont="1" applyFill="1" applyBorder="1" applyAlignment="1" applyProtection="1">
      <alignment horizontal="left"/>
      <protection locked="0"/>
    </xf>
    <xf numFmtId="0" fontId="9" fillId="0" borderId="0" xfId="0" applyFont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wrapText="1"/>
    </xf>
    <xf numFmtId="0" fontId="3" fillId="0" borderId="0" xfId="0" applyFont="1"/>
    <xf numFmtId="0" fontId="11" fillId="0" borderId="0" xfId="0" applyFont="1"/>
    <xf numFmtId="0" fontId="6" fillId="0" borderId="0" xfId="0" applyFont="1" applyAlignment="1"/>
    <xf numFmtId="0" fontId="6" fillId="0" borderId="5" xfId="0" applyFont="1" applyBorder="1" applyAlignment="1"/>
    <xf numFmtId="0" fontId="1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0" fontId="9" fillId="0" borderId="0" xfId="0" applyFont="1"/>
    <xf numFmtId="0" fontId="14" fillId="0" borderId="0" xfId="0" applyFont="1"/>
    <xf numFmtId="0" fontId="12" fillId="0" borderId="0" xfId="0" applyFont="1" applyFill="1"/>
    <xf numFmtId="0" fontId="12" fillId="7" borderId="0" xfId="0" applyFont="1" applyFill="1"/>
    <xf numFmtId="0" fontId="12" fillId="0" borderId="3" xfId="0" applyFont="1" applyBorder="1"/>
    <xf numFmtId="0" fontId="9" fillId="0" borderId="4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9"/>
  <sheetViews>
    <sheetView tabSelected="1" workbookViewId="0"/>
  </sheetViews>
  <sheetFormatPr defaultColWidth="9.109375" defaultRowHeight="13.8" x14ac:dyDescent="0.25"/>
  <cols>
    <col min="1" max="1" width="10.88671875" style="2" customWidth="1"/>
    <col min="2" max="2" width="11.6640625" style="2" customWidth="1"/>
    <col min="3" max="3" width="41.44140625" style="2" customWidth="1"/>
    <col min="4" max="4" width="9.109375" style="2"/>
    <col min="5" max="5" width="3.33203125" style="2" customWidth="1"/>
    <col min="6" max="6" width="9.109375" style="2"/>
    <col min="7" max="7" width="10.109375" style="2" customWidth="1"/>
    <col min="8" max="8" width="9.5546875" style="2" customWidth="1"/>
    <col min="9" max="11" width="9.109375" style="2" hidden="1" customWidth="1"/>
    <col min="12" max="12" width="13.33203125" style="2" customWidth="1"/>
    <col min="13" max="13" width="50.44140625" style="9" bestFit="1" customWidth="1"/>
    <col min="14" max="14" width="86" style="2" bestFit="1" customWidth="1"/>
    <col min="15" max="22" width="9.109375" style="14"/>
    <col min="23" max="16384" width="9.109375" style="2"/>
  </cols>
  <sheetData>
    <row r="1" spans="1:14" ht="17.399999999999999" x14ac:dyDescent="0.25">
      <c r="A1" s="39" t="s">
        <v>32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7"/>
    </row>
    <row r="2" spans="1:14" ht="15.6" x14ac:dyDescent="0.25">
      <c r="A2" s="42" t="s">
        <v>16</v>
      </c>
      <c r="B2" s="21"/>
      <c r="C2" s="30" t="s">
        <v>27</v>
      </c>
      <c r="D2" s="21"/>
      <c r="E2" s="21"/>
      <c r="F2" s="21"/>
      <c r="G2" s="21"/>
      <c r="H2" s="21"/>
      <c r="I2" s="21"/>
      <c r="J2" s="21"/>
      <c r="K2" s="21"/>
      <c r="L2" s="7"/>
      <c r="M2" s="22"/>
    </row>
    <row r="3" spans="1:14" ht="14.25" customHeight="1" x14ac:dyDescent="0.25">
      <c r="A3" s="42" t="s">
        <v>38</v>
      </c>
      <c r="C3" s="14"/>
      <c r="L3" s="7"/>
    </row>
    <row r="4" spans="1:14" x14ac:dyDescent="0.25">
      <c r="A4" s="35" t="s">
        <v>33</v>
      </c>
    </row>
    <row r="5" spans="1:14" ht="13.8" customHeight="1" x14ac:dyDescent="0.25">
      <c r="A5" s="31" t="s">
        <v>35</v>
      </c>
      <c r="B5" s="31"/>
      <c r="C5" s="31"/>
      <c r="D5" s="31"/>
      <c r="E5" s="31"/>
      <c r="F5" s="31"/>
      <c r="G5" s="31"/>
      <c r="H5" s="31"/>
      <c r="M5" s="22"/>
    </row>
    <row r="6" spans="1:14" x14ac:dyDescent="0.25">
      <c r="A6" s="41" t="s">
        <v>36</v>
      </c>
      <c r="B6" s="31"/>
      <c r="C6" s="31"/>
      <c r="D6" s="31"/>
      <c r="E6" s="31"/>
      <c r="F6" s="31"/>
      <c r="G6" s="31"/>
      <c r="H6" s="31"/>
      <c r="M6" s="34"/>
    </row>
    <row r="7" spans="1:14" x14ac:dyDescent="0.25">
      <c r="A7" s="31" t="s">
        <v>34</v>
      </c>
      <c r="B7" s="31"/>
      <c r="C7" s="31"/>
      <c r="D7" s="31"/>
      <c r="E7" s="31"/>
      <c r="F7" s="31"/>
      <c r="G7" s="31"/>
      <c r="H7" s="31"/>
      <c r="M7" s="34"/>
    </row>
    <row r="8" spans="1:14" x14ac:dyDescent="0.25">
      <c r="A8" s="41" t="s">
        <v>37</v>
      </c>
      <c r="B8" s="31"/>
      <c r="C8" s="31"/>
      <c r="D8" s="31"/>
      <c r="E8" s="31"/>
      <c r="F8" s="31"/>
      <c r="G8" s="31"/>
      <c r="H8" s="31"/>
      <c r="M8" s="34"/>
    </row>
    <row r="9" spans="1:14" x14ac:dyDescent="0.25">
      <c r="A9" s="26"/>
    </row>
    <row r="10" spans="1:14" x14ac:dyDescent="0.25">
      <c r="A10" s="26"/>
      <c r="D10" s="3"/>
      <c r="F10" s="3"/>
      <c r="N10" s="24"/>
    </row>
    <row r="11" spans="1:14" ht="27.6" x14ac:dyDescent="0.25">
      <c r="D11" s="27" t="s">
        <v>28</v>
      </c>
      <c r="E11" s="24"/>
      <c r="F11" s="27" t="s">
        <v>29</v>
      </c>
      <c r="G11" s="27" t="s">
        <v>0</v>
      </c>
      <c r="H11" s="27" t="s">
        <v>0</v>
      </c>
      <c r="I11" s="27"/>
      <c r="J11" s="27"/>
      <c r="K11" s="27"/>
      <c r="L11" s="28" t="s">
        <v>15</v>
      </c>
      <c r="M11" s="8" t="s">
        <v>10</v>
      </c>
      <c r="N11" s="29" t="s">
        <v>25</v>
      </c>
    </row>
    <row r="12" spans="1:14" x14ac:dyDescent="0.25">
      <c r="D12" s="27" t="s">
        <v>1</v>
      </c>
      <c r="E12" s="24"/>
      <c r="F12" s="27" t="s">
        <v>1</v>
      </c>
      <c r="G12" s="27" t="s">
        <v>1</v>
      </c>
      <c r="H12" s="27" t="s">
        <v>14</v>
      </c>
      <c r="I12" s="27"/>
      <c r="J12" s="27"/>
      <c r="K12" s="24"/>
      <c r="L12" s="24"/>
      <c r="N12" s="20"/>
    </row>
    <row r="13" spans="1:14" ht="14.4" thickBot="1" x14ac:dyDescent="0.3">
      <c r="D13" s="3"/>
      <c r="E13" s="3"/>
      <c r="N13" s="20"/>
    </row>
    <row r="14" spans="1:14" ht="44.25" customHeight="1" thickBot="1" x14ac:dyDescent="0.3">
      <c r="A14" s="33" t="s">
        <v>2</v>
      </c>
      <c r="B14" s="33"/>
      <c r="C14" s="33"/>
      <c r="D14" s="6">
        <v>31425</v>
      </c>
      <c r="F14" s="6">
        <v>38796</v>
      </c>
      <c r="G14" s="4"/>
      <c r="M14" s="8" t="str">
        <f>IF(F14=D26,"Explanation of % variance from PY opening balance not required - Balance brought forward agrees","Explanation of % variance from PY opening balance not required - Balance brought forward does not agree, query this")</f>
        <v>Explanation of % variance from PY opening balance not required - Balance brought forward agrees</v>
      </c>
      <c r="N14" s="10"/>
    </row>
    <row r="15" spans="1:14" ht="14.4" thickBot="1" x14ac:dyDescent="0.3">
      <c r="D15" s="4"/>
      <c r="F15" s="4"/>
      <c r="N15" s="20"/>
    </row>
    <row r="16" spans="1:14" ht="31.5" customHeight="1" thickBot="1" x14ac:dyDescent="0.3">
      <c r="A16" s="33" t="s">
        <v>18</v>
      </c>
      <c r="B16" s="37"/>
      <c r="C16" s="38"/>
      <c r="D16" s="6">
        <v>21550</v>
      </c>
      <c r="F16" s="6">
        <v>24480</v>
      </c>
      <c r="G16" s="4">
        <f>F16-D16</f>
        <v>2930</v>
      </c>
      <c r="H16" s="5">
        <f>IF((D16&gt;F16),(D16-F16)/D16,IF(D16&lt;F16,-(D16-F16)/D16,IF(D16=F16,0)))</f>
        <v>0.13596287703016241</v>
      </c>
      <c r="I16" s="2">
        <f>IF(D16-F16&lt;200,0,IF(D16-F16&gt;200,1,IF(D16-F16=200,1)))</f>
        <v>0</v>
      </c>
      <c r="J16" s="2">
        <f>IF(F16-D16&lt;200,0,IF(F16-D16&gt;200,1,IF(F16-D16=200,1)))</f>
        <v>1</v>
      </c>
      <c r="K16" s="3">
        <f>IF(H16&lt;0.15,0,IF(H16&gt;0.15,1,IF(H16=0.15,1)))</f>
        <v>0</v>
      </c>
      <c r="L16" s="3" t="str">
        <f>IF((H16&lt;15%)*AND(G16&lt;100000), "NO","YES")</f>
        <v>NO</v>
      </c>
      <c r="M16" s="8" t="str">
        <f>IF((L16="YES")*AND(I16+J16&lt;1),"Explanation not required, difference less than £200"," ")</f>
        <v xml:space="preserve"> </v>
      </c>
      <c r="N16" s="10"/>
    </row>
    <row r="17" spans="1:14" ht="14.4" thickBot="1" x14ac:dyDescent="0.3">
      <c r="D17" s="4"/>
      <c r="F17" s="4"/>
      <c r="G17" s="4"/>
      <c r="H17" s="5"/>
      <c r="K17" s="3"/>
      <c r="L17" s="3"/>
      <c r="N17" s="20"/>
    </row>
    <row r="18" spans="1:14" ht="30" customHeight="1" thickBot="1" x14ac:dyDescent="0.3">
      <c r="A18" s="32" t="s">
        <v>3</v>
      </c>
      <c r="B18" s="32"/>
      <c r="C18" s="32"/>
      <c r="D18" s="6">
        <v>37780</v>
      </c>
      <c r="F18" s="6">
        <v>15569</v>
      </c>
      <c r="G18" s="4">
        <f>F18-D18</f>
        <v>-22211</v>
      </c>
      <c r="H18" s="5">
        <f>IF((D18&gt;F18),(D18-F18)/D18,IF(D18&lt;F18,-(D18-F18)/D18,IF(D18=F18,0)))</f>
        <v>0.58790365272631018</v>
      </c>
      <c r="I18" s="2">
        <f>IF(D18-F18&lt;200,0,IF(D18-F18&gt;200,1,IF(D18-F18=200,1)))</f>
        <v>1</v>
      </c>
      <c r="J18" s="2">
        <f>IF(F18-D18&lt;200,0,IF(F18-D18&gt;200,1,IF(F18-D18=200,1)))</f>
        <v>0</v>
      </c>
      <c r="K18" s="3">
        <f>IF(H18&lt;0.15,0,IF(H18&gt;0.15,1,IF(H18=0.15,1)))</f>
        <v>1</v>
      </c>
      <c r="L18" s="3" t="str">
        <f>IF((H18&lt;15%)*AND(G18&lt;100000), "NO","YES")</f>
        <v>YES</v>
      </c>
      <c r="M18" s="8" t="str">
        <f>IF((L18="YES")*AND(I18+J18&lt;1),"Explanation not required, difference less than £200"," ")</f>
        <v xml:space="preserve"> </v>
      </c>
      <c r="N18" s="10" t="s">
        <v>40</v>
      </c>
    </row>
    <row r="19" spans="1:14" ht="14.4" thickBot="1" x14ac:dyDescent="0.3">
      <c r="D19" s="4"/>
      <c r="F19" s="4"/>
      <c r="G19" s="4"/>
      <c r="H19" s="5"/>
      <c r="K19" s="3"/>
      <c r="L19" s="3"/>
      <c r="N19" s="20"/>
    </row>
    <row r="20" spans="1:14" ht="20.100000000000001" customHeight="1" thickBot="1" x14ac:dyDescent="0.3">
      <c r="A20" s="32" t="s">
        <v>4</v>
      </c>
      <c r="B20" s="32"/>
      <c r="C20" s="32"/>
      <c r="D20" s="6">
        <v>4824</v>
      </c>
      <c r="F20" s="6">
        <v>4388</v>
      </c>
      <c r="G20" s="4">
        <f>F20-D20</f>
        <v>-436</v>
      </c>
      <c r="H20" s="5">
        <f>IF((D20&gt;F20),(D20-F20)/D20,IF(D20&lt;F20,-(D20-F20)/D20,IF(D20=F20,0)))</f>
        <v>9.038142620232173E-2</v>
      </c>
      <c r="I20" s="2">
        <f>IF(D20-F20&lt;200,0,IF(D20-F20&gt;200,1,IF(D20-F20=200,1)))</f>
        <v>1</v>
      </c>
      <c r="J20" s="2">
        <f>IF(F20-D20&lt;200,0,IF(F20-D20&gt;200,1,IF(F20-D20=200,1)))</f>
        <v>0</v>
      </c>
      <c r="K20" s="3">
        <f>IF(H20&lt;0.15,0,IF(H20&gt;0.15,1,IF(H20=0.15,1)))</f>
        <v>0</v>
      </c>
      <c r="L20" s="3" t="str">
        <f>IF((H20&lt;15%)*AND(G20&lt;100000), "NO","YES")</f>
        <v>NO</v>
      </c>
      <c r="M20" s="8" t="str">
        <f>IF((L20="YES")*AND(I20+J20&lt;1),"Explanation not required, difference less than £200"," ")</f>
        <v xml:space="preserve"> </v>
      </c>
      <c r="N20" s="10"/>
    </row>
    <row r="21" spans="1:14" ht="14.4" thickBot="1" x14ac:dyDescent="0.3">
      <c r="D21" s="4"/>
      <c r="F21" s="4"/>
      <c r="G21" s="4"/>
      <c r="H21" s="5"/>
      <c r="K21" s="3"/>
      <c r="L21" s="3"/>
      <c r="N21" s="20"/>
    </row>
    <row r="22" spans="1:14" ht="20.100000000000001" customHeight="1" thickBot="1" x14ac:dyDescent="0.3">
      <c r="A22" s="32" t="s">
        <v>7</v>
      </c>
      <c r="B22" s="32"/>
      <c r="C22" s="32"/>
      <c r="D22" s="6">
        <v>0</v>
      </c>
      <c r="F22" s="6">
        <v>0</v>
      </c>
      <c r="G22" s="4">
        <f>F22-D22</f>
        <v>0</v>
      </c>
      <c r="H22" s="5">
        <f>IF((D22&gt;F22),(D22-F22)/D22,IF(D22&lt;F22,-(D22-F22)/D22,IF(D22=F22,0)))</f>
        <v>0</v>
      </c>
      <c r="I22" s="2">
        <f>IF(D22-F22&lt;200,0,IF(D22-F22&gt;200,1,IF(D22-F22=200,1)))</f>
        <v>0</v>
      </c>
      <c r="J22" s="2">
        <f>IF(F22-D22&lt;200,0,IF(F22-D22&gt;200,1,IF(F22-D22=200,1)))</f>
        <v>0</v>
      </c>
      <c r="K22" s="3">
        <f>IF(H22&lt;0.15,0,IF(H22&gt;0.15,1,IF(H22=0.15,1)))</f>
        <v>0</v>
      </c>
      <c r="L22" s="3" t="str">
        <f>IF((H22&lt;15%)*AND(G22&lt;100000), "NO","YES")</f>
        <v>NO</v>
      </c>
      <c r="M22" s="8" t="str">
        <f>IF((L22="YES")*AND(I22+J22&lt;1),"Explanation not required, difference less than £200"," ")</f>
        <v xml:space="preserve"> </v>
      </c>
      <c r="N22" s="10"/>
    </row>
    <row r="23" spans="1:14" ht="14.4" thickBot="1" x14ac:dyDescent="0.3">
      <c r="D23" s="4"/>
      <c r="F23" s="4"/>
      <c r="G23" s="4"/>
      <c r="H23" s="5"/>
      <c r="K23" s="3"/>
      <c r="L23" s="3"/>
      <c r="N23" s="20"/>
    </row>
    <row r="24" spans="1:14" ht="30.6" customHeight="1" thickBot="1" x14ac:dyDescent="0.3">
      <c r="A24" s="32" t="s">
        <v>19</v>
      </c>
      <c r="B24" s="32"/>
      <c r="C24" s="32"/>
      <c r="D24" s="6">
        <v>47135</v>
      </c>
      <c r="F24" s="6">
        <v>19067</v>
      </c>
      <c r="G24" s="4">
        <f>F24-D24</f>
        <v>-28068</v>
      </c>
      <c r="H24" s="5">
        <f>IF((D24&gt;F24),(D24-F24)/D24,IF(D24&lt;F24,-(D24-F24)/D24,IF(D24=F24,0)))</f>
        <v>0.59548106502598919</v>
      </c>
      <c r="I24" s="2">
        <f>IF(D24-F24&lt;200,0,IF(D24-F24&gt;200,1,IF(D24-F24=200,1)))</f>
        <v>1</v>
      </c>
      <c r="J24" s="2">
        <f>IF(F24-D24&lt;200,0,IF(F24-D24&gt;200,1,IF(F24-D24=200,1)))</f>
        <v>0</v>
      </c>
      <c r="K24" s="3">
        <f>IF(H24&lt;0.15,0,IF(H24&gt;0.15,1,IF(H24=0.15,1)))</f>
        <v>1</v>
      </c>
      <c r="L24" s="3" t="str">
        <f>IF((H24&lt;15%)*AND(G24&lt;100000), "NO","YES")</f>
        <v>YES</v>
      </c>
      <c r="M24" s="8" t="str">
        <f>IF((L24="YES")*AND(I24+J24&lt;1),"Explanation not required, difference less than £200"," ")</f>
        <v xml:space="preserve"> </v>
      </c>
      <c r="N24" s="10" t="s">
        <v>30</v>
      </c>
    </row>
    <row r="25" spans="1:14" ht="14.4" thickBot="1" x14ac:dyDescent="0.3">
      <c r="D25" s="4"/>
      <c r="F25" s="4"/>
      <c r="G25" s="4"/>
      <c r="H25" s="5"/>
      <c r="K25" s="3"/>
      <c r="L25" s="3"/>
      <c r="N25" s="20"/>
    </row>
    <row r="26" spans="1:14" ht="20.100000000000001" customHeight="1" thickBot="1" x14ac:dyDescent="0.3">
      <c r="A26" s="32" t="s">
        <v>5</v>
      </c>
      <c r="D26" s="1">
        <f>D14+D16+D18-D20-D22-D24</f>
        <v>38796</v>
      </c>
      <c r="F26" s="1">
        <f>F14+F16+F18-F20-F22-F24</f>
        <v>55390</v>
      </c>
      <c r="G26" s="4"/>
      <c r="H26" s="5"/>
      <c r="K26" s="3"/>
      <c r="L26" s="3"/>
      <c r="M26" s="11" t="s">
        <v>12</v>
      </c>
      <c r="N26" s="20"/>
    </row>
    <row r="27" spans="1:14" s="14" customFormat="1" ht="55.2" x14ac:dyDescent="0.25">
      <c r="A27" s="13"/>
      <c r="D27" s="15"/>
      <c r="F27" s="15"/>
      <c r="G27" s="4"/>
      <c r="H27" s="16"/>
      <c r="K27" s="17"/>
      <c r="L27" s="18" t="str">
        <f>IF(F26&gt;(2*F16),"YES","NO")</f>
        <v>YES</v>
      </c>
      <c r="M27" s="19" t="str">
        <f>IF(F26&gt;(2*F16),"EXPLANATION REQUIRED ON RESERVES TAB AS TO WHY CARRY FORWARD RESERVES ARE GREATER THAN TWICE INCOME FROM LOCAL TAXATION/LEVIES"," ")</f>
        <v>EXPLANATION REQUIRED ON RESERVES TAB AS TO WHY CARRY FORWARD RESERVES ARE GREATER THAN TWICE INCOME FROM LOCAL TAXATION/LEVIES</v>
      </c>
      <c r="N27" s="25"/>
    </row>
    <row r="28" spans="1:14" ht="14.4" thickBot="1" x14ac:dyDescent="0.3">
      <c r="D28" s="4"/>
      <c r="F28" s="4"/>
      <c r="G28" s="4"/>
      <c r="H28" s="5"/>
      <c r="K28" s="3"/>
      <c r="L28" s="3"/>
      <c r="N28" s="20"/>
    </row>
    <row r="29" spans="1:14" ht="20.100000000000001" customHeight="1" thickBot="1" x14ac:dyDescent="0.3">
      <c r="A29" s="32" t="s">
        <v>9</v>
      </c>
      <c r="B29" s="32"/>
      <c r="C29" s="32"/>
      <c r="D29" s="6">
        <v>38796</v>
      </c>
      <c r="F29" s="6">
        <v>55390</v>
      </c>
      <c r="G29" s="4"/>
      <c r="H29" s="5"/>
      <c r="K29" s="3"/>
      <c r="L29" s="3"/>
      <c r="M29" s="12" t="s">
        <v>12</v>
      </c>
      <c r="N29" s="20"/>
    </row>
    <row r="30" spans="1:14" ht="14.4" thickBot="1" x14ac:dyDescent="0.3">
      <c r="D30" s="4"/>
      <c r="F30" s="4"/>
      <c r="G30" s="4"/>
      <c r="H30" s="5"/>
      <c r="K30" s="3"/>
      <c r="L30" s="3"/>
      <c r="N30" s="20"/>
    </row>
    <row r="31" spans="1:14" ht="20.100000000000001" customHeight="1" thickBot="1" x14ac:dyDescent="0.3">
      <c r="A31" s="32" t="s">
        <v>8</v>
      </c>
      <c r="B31" s="32"/>
      <c r="C31" s="32"/>
      <c r="D31" s="6">
        <v>432609</v>
      </c>
      <c r="F31" s="6">
        <v>433124</v>
      </c>
      <c r="G31" s="4">
        <f>F31-D31</f>
        <v>515</v>
      </c>
      <c r="H31" s="5">
        <f>IF((D31&gt;F31),(D31-F31)/D31,IF(D31&lt;F31,-(D31-F31)/D31,IF(D31=F31,0)))</f>
        <v>1.1904514238030184E-3</v>
      </c>
      <c r="I31" s="2">
        <f>IF(D31-F31&lt;200,0,IF(D31-F31&gt;200,1,IF(D31-F31=200,1)))</f>
        <v>0</v>
      </c>
      <c r="J31" s="2">
        <f>IF(F31-D31&lt;200,0,IF(F31-D31&gt;200,1,IF(F31-D31=200,1)))</f>
        <v>1</v>
      </c>
      <c r="K31" s="3">
        <f>IF(H31&lt;0.15,0,IF(H31&gt;0.15,1,IF(H31=0.15,1)))</f>
        <v>0</v>
      </c>
      <c r="L31" s="3" t="str">
        <f>IF((H31&lt;15%)*AND(G31&lt;100000), "NO","YES")</f>
        <v>NO</v>
      </c>
      <c r="M31" s="8" t="str">
        <f>IF((L31="YES")*AND(I31+J31&lt;1),"Explanation not required, difference less than £200"," ")</f>
        <v xml:space="preserve"> </v>
      </c>
      <c r="N31" s="10"/>
    </row>
    <row r="32" spans="1:14" ht="14.4" thickBot="1" x14ac:dyDescent="0.3">
      <c r="D32" s="4"/>
      <c r="F32" s="4"/>
      <c r="G32" s="4"/>
      <c r="H32" s="5"/>
      <c r="K32" s="3"/>
      <c r="L32" s="3"/>
      <c r="N32" s="20"/>
    </row>
    <row r="33" spans="1:22" ht="20.100000000000001" customHeight="1" thickBot="1" x14ac:dyDescent="0.3">
      <c r="A33" s="32" t="s">
        <v>6</v>
      </c>
      <c r="B33" s="32"/>
      <c r="C33" s="32"/>
      <c r="D33" s="6">
        <v>0</v>
      </c>
      <c r="F33" s="6">
        <v>0</v>
      </c>
      <c r="G33" s="4">
        <f>F33-D33</f>
        <v>0</v>
      </c>
      <c r="H33" s="5">
        <f>IF((D33&gt;F33),(D33-F33)/D33,IF(D33&lt;F33,-(D33-F33)/D33,IF(D33=F33,0)))</f>
        <v>0</v>
      </c>
      <c r="I33" s="2">
        <f>IF(D33-F33&lt;100,0,IF(D33-F33&gt;100,1,IF(D33-F33=100,1)))</f>
        <v>0</v>
      </c>
      <c r="J33" s="2">
        <f>IF(F33-D33&lt;100,0,IF(F33-D33&gt;100,1,IF(F33-D33=100,1)))</f>
        <v>0</v>
      </c>
      <c r="K33" s="3">
        <f>IF(H33&lt;0.15,0,IF(H33&gt;0.15,1,IF(H33=0.15,1)))</f>
        <v>0</v>
      </c>
      <c r="L33" s="3" t="str">
        <f>IF((H33&lt;15%)*AND(G33&lt;100000), "NO","YES")</f>
        <v>NO</v>
      </c>
      <c r="M33" s="8" t="str">
        <f>IF((L33="YES")*AND(I33+J33&lt;1),"Explanation not required, difference less than £200"," ")</f>
        <v xml:space="preserve"> </v>
      </c>
      <c r="N33" s="10"/>
    </row>
    <row r="34" spans="1:22" x14ac:dyDescent="0.25">
      <c r="H34" s="5"/>
      <c r="K34" s="3"/>
      <c r="L34" s="3"/>
      <c r="N34" s="20"/>
    </row>
    <row r="35" spans="1:22" x14ac:dyDescent="0.25">
      <c r="C35" s="36" t="s">
        <v>11</v>
      </c>
    </row>
    <row r="36" spans="1:22" ht="15" customHeight="1" x14ac:dyDescent="0.25">
      <c r="O36" s="23"/>
      <c r="P36" s="23"/>
      <c r="Q36" s="23"/>
      <c r="R36" s="23"/>
      <c r="S36" s="23"/>
      <c r="T36" s="23"/>
      <c r="U36" s="23"/>
      <c r="V36" s="23"/>
    </row>
    <row r="37" spans="1:22" x14ac:dyDescent="0.25">
      <c r="C37" s="36" t="s">
        <v>13</v>
      </c>
      <c r="N37" s="23"/>
      <c r="O37" s="23"/>
      <c r="P37" s="23"/>
      <c r="Q37" s="23"/>
      <c r="R37" s="23"/>
      <c r="S37" s="23"/>
      <c r="T37" s="23"/>
      <c r="U37" s="23"/>
      <c r="V37" s="23"/>
    </row>
    <row r="39" spans="1:22" x14ac:dyDescent="0.25">
      <c r="C39" s="36" t="s">
        <v>17</v>
      </c>
    </row>
  </sheetData>
  <pageMargins left="0.70866141732283472" right="0.70866141732283472" top="0.74803149606299213" bottom="0.74803149606299213" header="0.31496062992125984" footer="0.31496062992125984"/>
  <pageSetup paperSize="9" scale="5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2"/>
  <sheetViews>
    <sheetView workbookViewId="0">
      <selection activeCell="A8" sqref="A8"/>
    </sheetView>
  </sheetViews>
  <sheetFormatPr defaultRowHeight="14.4" x14ac:dyDescent="0.3"/>
  <cols>
    <col min="3" max="3" width="12" customWidth="1"/>
  </cols>
  <sheetData>
    <row r="1" spans="1:11" ht="15.75" customHeight="1" x14ac:dyDescent="0.3">
      <c r="A1" s="43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4"/>
    </row>
    <row r="2" spans="1:11" ht="15.75" customHeight="1" x14ac:dyDescent="0.3">
      <c r="A2" s="42" t="s">
        <v>26</v>
      </c>
      <c r="B2" s="42"/>
      <c r="C2" s="42"/>
      <c r="D2" s="42"/>
      <c r="E2" s="42"/>
      <c r="F2" s="42"/>
      <c r="G2" s="42"/>
      <c r="H2" s="42"/>
      <c r="I2" s="42"/>
      <c r="J2" s="42"/>
      <c r="K2" s="44"/>
    </row>
    <row r="3" spans="1:11" x14ac:dyDescent="0.3">
      <c r="A3" s="42" t="s">
        <v>21</v>
      </c>
      <c r="B3" s="42"/>
      <c r="C3" s="42"/>
      <c r="D3" s="42"/>
      <c r="E3" s="42"/>
      <c r="F3" s="42"/>
      <c r="G3" s="42"/>
      <c r="H3" s="42"/>
      <c r="I3" s="42"/>
      <c r="J3" s="42"/>
      <c r="K3" s="44"/>
    </row>
    <row r="4" spans="1:11" x14ac:dyDescent="0.3">
      <c r="A4" s="42"/>
      <c r="B4" s="42"/>
      <c r="C4" s="42"/>
      <c r="D4" s="42"/>
      <c r="E4" s="42"/>
      <c r="F4" s="42"/>
      <c r="G4" s="42"/>
      <c r="H4" s="42"/>
      <c r="I4" s="42"/>
      <c r="J4" s="42"/>
      <c r="K4" s="44"/>
    </row>
    <row r="5" spans="1:11" x14ac:dyDescent="0.3">
      <c r="A5" s="42"/>
      <c r="B5" s="42"/>
      <c r="C5" s="42"/>
      <c r="D5" s="43" t="s">
        <v>1</v>
      </c>
      <c r="E5" s="43" t="s">
        <v>1</v>
      </c>
      <c r="F5" s="43" t="s">
        <v>1</v>
      </c>
      <c r="G5" s="42"/>
      <c r="H5" s="42"/>
      <c r="I5" s="42"/>
      <c r="J5" s="42"/>
      <c r="K5" s="44"/>
    </row>
    <row r="6" spans="1:11" x14ac:dyDescent="0.3">
      <c r="A6" s="43" t="s">
        <v>22</v>
      </c>
      <c r="B6" s="42"/>
      <c r="C6" s="42"/>
      <c r="D6" s="42"/>
      <c r="E6" s="42"/>
      <c r="F6" s="42"/>
      <c r="G6" s="42"/>
      <c r="H6" s="42"/>
      <c r="I6" s="42"/>
      <c r="J6" s="42"/>
      <c r="K6" s="44"/>
    </row>
    <row r="7" spans="1:11" x14ac:dyDescent="0.3">
      <c r="A7" s="42" t="s">
        <v>31</v>
      </c>
      <c r="B7" s="45"/>
      <c r="C7" s="45"/>
      <c r="D7" s="46">
        <v>15909.39</v>
      </c>
      <c r="E7" s="42"/>
      <c r="F7" s="42"/>
      <c r="G7" s="42"/>
      <c r="H7" s="42"/>
      <c r="I7" s="42"/>
      <c r="J7" s="42"/>
      <c r="K7" s="44"/>
    </row>
    <row r="8" spans="1:11" ht="15" customHeight="1" x14ac:dyDescent="0.3">
      <c r="A8" s="42"/>
      <c r="B8" s="45"/>
      <c r="C8" s="45"/>
      <c r="D8" s="46"/>
      <c r="E8" s="42"/>
      <c r="F8" s="42"/>
      <c r="G8" s="42"/>
      <c r="H8" s="42"/>
      <c r="I8" s="42"/>
      <c r="J8" s="42"/>
      <c r="K8" s="44"/>
    </row>
    <row r="9" spans="1:11" x14ac:dyDescent="0.3">
      <c r="A9" s="42"/>
      <c r="B9" s="45"/>
      <c r="C9" s="45"/>
      <c r="D9" s="46"/>
      <c r="E9" s="42"/>
      <c r="F9" s="42"/>
      <c r="G9" s="42"/>
      <c r="H9" s="42"/>
      <c r="I9" s="42"/>
      <c r="J9" s="42"/>
      <c r="K9" s="44"/>
    </row>
    <row r="10" spans="1:11" x14ac:dyDescent="0.3">
      <c r="A10" s="42"/>
      <c r="B10" s="45"/>
      <c r="C10" s="45"/>
      <c r="D10" s="46"/>
      <c r="E10" s="42"/>
      <c r="F10" s="42"/>
      <c r="G10" s="42"/>
      <c r="H10" s="42"/>
      <c r="I10" s="42"/>
      <c r="J10" s="42"/>
      <c r="K10" s="44"/>
    </row>
    <row r="11" spans="1:11" x14ac:dyDescent="0.3">
      <c r="A11" s="42"/>
      <c r="B11" s="45"/>
      <c r="C11" s="45"/>
      <c r="D11" s="46"/>
      <c r="E11" s="42"/>
      <c r="F11" s="42"/>
      <c r="G11" s="42"/>
      <c r="H11" s="42"/>
      <c r="I11" s="42"/>
      <c r="J11" s="42"/>
      <c r="K11" s="44"/>
    </row>
    <row r="12" spans="1:11" x14ac:dyDescent="0.3">
      <c r="A12" s="42"/>
      <c r="B12" s="42"/>
      <c r="C12" s="42"/>
      <c r="D12" s="42"/>
      <c r="E12" s="47">
        <f>SUM(D7:D11)</f>
        <v>15909.39</v>
      </c>
      <c r="F12" s="42"/>
      <c r="G12" s="42"/>
      <c r="H12" s="42"/>
      <c r="I12" s="42"/>
      <c r="J12" s="42"/>
      <c r="K12" s="44"/>
    </row>
    <row r="13" spans="1:11" x14ac:dyDescent="0.3">
      <c r="A13" s="42"/>
      <c r="B13" s="42"/>
      <c r="C13" s="42"/>
      <c r="D13" s="42"/>
      <c r="E13" s="42"/>
      <c r="F13" s="42"/>
      <c r="G13" s="42"/>
      <c r="H13" s="42"/>
      <c r="I13" s="42"/>
      <c r="J13" s="42"/>
      <c r="K13" s="44"/>
    </row>
    <row r="14" spans="1:11" x14ac:dyDescent="0.3">
      <c r="A14" s="43" t="s">
        <v>23</v>
      </c>
      <c r="B14" s="42"/>
      <c r="C14" s="42"/>
      <c r="D14" s="45"/>
      <c r="E14" s="42"/>
      <c r="F14" s="42"/>
      <c r="G14" s="42"/>
      <c r="H14" s="42"/>
      <c r="I14" s="42"/>
      <c r="J14" s="42"/>
      <c r="K14" s="44"/>
    </row>
    <row r="15" spans="1:11" x14ac:dyDescent="0.3">
      <c r="A15" s="42" t="s">
        <v>41</v>
      </c>
      <c r="B15" s="42"/>
      <c r="C15" s="42"/>
      <c r="D15" s="46">
        <v>5000</v>
      </c>
      <c r="E15" s="42"/>
      <c r="F15" s="42"/>
      <c r="G15" s="42"/>
      <c r="H15" s="42"/>
      <c r="I15" s="42"/>
      <c r="J15" s="42"/>
      <c r="K15" s="44"/>
    </row>
    <row r="16" spans="1:11" x14ac:dyDescent="0.3">
      <c r="A16" s="42" t="s">
        <v>39</v>
      </c>
      <c r="B16" s="42"/>
      <c r="C16" s="42"/>
      <c r="D16" s="46">
        <v>34480.61</v>
      </c>
      <c r="E16" s="42"/>
      <c r="F16" s="42"/>
      <c r="G16" s="42"/>
      <c r="H16" s="42"/>
      <c r="I16" s="42"/>
      <c r="J16" s="42"/>
      <c r="K16" s="44"/>
    </row>
    <row r="17" spans="1:11" x14ac:dyDescent="0.3">
      <c r="A17" s="42"/>
      <c r="B17" s="42"/>
      <c r="C17" s="42"/>
      <c r="D17" s="46"/>
      <c r="E17" s="42"/>
      <c r="F17" s="42"/>
      <c r="G17" s="42"/>
      <c r="H17" s="42"/>
      <c r="I17" s="42"/>
      <c r="J17" s="42"/>
      <c r="K17" s="44"/>
    </row>
    <row r="18" spans="1:11" x14ac:dyDescent="0.3">
      <c r="A18" s="42"/>
      <c r="B18" s="42"/>
      <c r="C18" s="42"/>
      <c r="D18" s="46"/>
      <c r="E18" s="42"/>
      <c r="F18" s="42"/>
      <c r="G18" s="42"/>
      <c r="H18" s="42"/>
      <c r="I18" s="42"/>
      <c r="J18" s="42"/>
      <c r="K18" s="44"/>
    </row>
    <row r="19" spans="1:11" x14ac:dyDescent="0.3">
      <c r="A19" s="42"/>
      <c r="B19" s="42"/>
      <c r="C19" s="42"/>
      <c r="D19" s="42"/>
      <c r="E19" s="47">
        <f>SUM(D15:D17)</f>
        <v>39480.61</v>
      </c>
      <c r="F19" s="42"/>
      <c r="G19" s="42"/>
      <c r="H19" s="42"/>
      <c r="I19" s="42"/>
      <c r="J19" s="42"/>
      <c r="K19" s="44"/>
    </row>
    <row r="20" spans="1:11" ht="15" thickBot="1" x14ac:dyDescent="0.35">
      <c r="A20" s="43" t="s">
        <v>24</v>
      </c>
      <c r="B20" s="42"/>
      <c r="C20" s="42"/>
      <c r="D20" s="42"/>
      <c r="E20" s="42"/>
      <c r="F20" s="48">
        <f>E12+E19</f>
        <v>55390</v>
      </c>
      <c r="G20" s="42"/>
      <c r="H20" s="42"/>
      <c r="I20" s="42"/>
      <c r="J20" s="42"/>
      <c r="K20" s="44"/>
    </row>
    <row r="21" spans="1:11" ht="15" thickTop="1" x14ac:dyDescent="0.3">
      <c r="A21" s="42"/>
      <c r="B21" s="42"/>
      <c r="C21" s="42"/>
      <c r="D21" s="42"/>
      <c r="E21" s="42"/>
      <c r="F21" s="42"/>
      <c r="G21" s="42"/>
      <c r="H21" s="42"/>
      <c r="I21" s="42"/>
      <c r="J21" s="42"/>
      <c r="K21" s="44"/>
    </row>
    <row r="22" spans="1:11" x14ac:dyDescent="0.3">
      <c r="A22" s="2"/>
      <c r="B22" s="2"/>
      <c r="C22" s="2"/>
      <c r="D22" s="2"/>
      <c r="E22" s="2"/>
      <c r="F22" s="2"/>
      <c r="G22" s="2"/>
      <c r="H22" s="2"/>
      <c r="I22" s="2"/>
      <c r="J22" s="2"/>
    </row>
  </sheetData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Variances</vt:lpstr>
      <vt:lpstr>Reserves</vt:lpstr>
      <vt:lpstr>Variances!Print_Area</vt:lpstr>
    </vt:vector>
  </TitlesOfParts>
  <Company>Littlejohn LLP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jsheridan</dc:creator>
  <cp:lastModifiedBy>Padbury Parish Clerk</cp:lastModifiedBy>
  <cp:lastPrinted>2021-05-28T15:54:30Z</cp:lastPrinted>
  <dcterms:created xsi:type="dcterms:W3CDTF">2012-07-11T10:01:28Z</dcterms:created>
  <dcterms:modified xsi:type="dcterms:W3CDTF">2021-05-29T14:59:58Z</dcterms:modified>
</cp:coreProperties>
</file>